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jackson\Desktop\Team Lead In Process Docs\Salary Cap\"/>
    </mc:Choice>
  </mc:AlternateContent>
  <bookViews>
    <workbookView xWindow="0" yWindow="0" windowWidth="28800" windowHeight="12300"/>
  </bookViews>
  <sheets>
    <sheet name="Salary Cap" sheetId="5" r:id="rId1"/>
    <sheet name="Salary Cap Obligation" sheetId="8" r:id="rId2"/>
  </sheets>
  <externalReferences>
    <externalReference r:id="rId3"/>
  </externalReferences>
  <definedNames>
    <definedName name="_xlnm.Print_Area" localSheetId="0">'Salary Cap'!$A$1:$D$42</definedName>
    <definedName name="_xlnm.Print_Area" localSheetId="1">'Salary Cap Obligation'!$A$1:$O$39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8" l="1"/>
  <c r="B47" i="8"/>
  <c r="B48" i="8"/>
  <c r="A9" i="5" l="1"/>
  <c r="E13" i="8" l="1"/>
  <c r="G13" i="8"/>
  <c r="I13" i="8"/>
  <c r="I24" i="8" s="1"/>
  <c r="K13" i="8"/>
  <c r="K24" i="8" s="1"/>
  <c r="M13" i="8"/>
  <c r="M24" i="8" s="1"/>
  <c r="E26" i="8"/>
  <c r="G26" i="8"/>
  <c r="I26" i="8"/>
  <c r="K26" i="8"/>
  <c r="M26" i="8"/>
  <c r="E17" i="8"/>
  <c r="G17" i="8"/>
  <c r="I17" i="8"/>
  <c r="K17" i="8"/>
  <c r="M17" i="8"/>
  <c r="C18" i="8"/>
  <c r="C19" i="8"/>
  <c r="E19" i="8" s="1"/>
  <c r="E24" i="8"/>
  <c r="G24" i="8"/>
  <c r="E25" i="8"/>
  <c r="E28" i="8" s="1"/>
  <c r="G25" i="8"/>
  <c r="G28" i="8" s="1"/>
  <c r="I25" i="8"/>
  <c r="I28" i="8" s="1"/>
  <c r="K25" i="8"/>
  <c r="K28" i="8" s="1"/>
  <c r="M25" i="8"/>
  <c r="M28" i="8" s="1"/>
  <c r="K18" i="8" l="1"/>
  <c r="C30" i="8"/>
  <c r="G30" i="8" s="1"/>
  <c r="C29" i="8"/>
  <c r="G29" i="8" s="1"/>
  <c r="K19" i="8"/>
  <c r="M19" i="8"/>
  <c r="I19" i="8"/>
  <c r="M18" i="8"/>
  <c r="O28" i="8"/>
  <c r="M36" i="8"/>
  <c r="I18" i="8"/>
  <c r="I36" i="8"/>
  <c r="K20" i="8"/>
  <c r="K21" i="8" s="1"/>
  <c r="G19" i="8"/>
  <c r="E18" i="8"/>
  <c r="K36" i="8"/>
  <c r="G36" i="8"/>
  <c r="G18" i="8"/>
  <c r="E36" i="8"/>
  <c r="O17" i="8"/>
  <c r="O19" i="8" l="1"/>
  <c r="K29" i="8"/>
  <c r="G31" i="8"/>
  <c r="E29" i="8"/>
  <c r="G20" i="8"/>
  <c r="G38" i="8" s="1"/>
  <c r="E30" i="8"/>
  <c r="E35" i="8" s="1"/>
  <c r="K30" i="8"/>
  <c r="K35" i="8" s="1"/>
  <c r="M30" i="8"/>
  <c r="M20" i="8"/>
  <c r="M21" i="8" s="1"/>
  <c r="M29" i="8"/>
  <c r="I29" i="8"/>
  <c r="I30" i="8"/>
  <c r="G35" i="8"/>
  <c r="O18" i="8"/>
  <c r="I20" i="8"/>
  <c r="G32" i="8"/>
  <c r="E20" i="8"/>
  <c r="E21" i="8" s="1"/>
  <c r="G21" i="8" l="1"/>
  <c r="M35" i="8"/>
  <c r="G39" i="8"/>
  <c r="K31" i="8"/>
  <c r="K32" i="8" s="1"/>
  <c r="I31" i="8"/>
  <c r="I32" i="8" s="1"/>
  <c r="I35" i="8"/>
  <c r="O35" i="8" s="1"/>
  <c r="I38" i="8"/>
  <c r="I39" i="8" s="1"/>
  <c r="O30" i="8"/>
  <c r="I21" i="8"/>
  <c r="E31" i="8"/>
  <c r="E32" i="8" s="1"/>
  <c r="M31" i="8"/>
  <c r="M38" i="8" s="1"/>
  <c r="M39" i="8" s="1"/>
  <c r="O29" i="8"/>
  <c r="O20" i="8"/>
  <c r="O21" i="8" s="1"/>
  <c r="K38" i="8"/>
  <c r="K39" i="8" s="1"/>
  <c r="O31" i="8" l="1"/>
  <c r="O32" i="8" s="1"/>
  <c r="M32" i="8"/>
  <c r="E38" i="8"/>
  <c r="E39" i="8" s="1"/>
  <c r="O39" i="8" s="1"/>
  <c r="O38" i="8" l="1"/>
  <c r="D37" i="5"/>
  <c r="D36" i="5"/>
  <c r="D27" i="5"/>
  <c r="A11" i="5" l="1"/>
  <c r="A13" i="5" s="1"/>
  <c r="A12" i="5" l="1"/>
  <c r="A14" i="5" s="1"/>
  <c r="D39" i="5"/>
  <c r="D19" i="5"/>
  <c r="D18" i="5"/>
  <c r="D21" i="5"/>
  <c r="D26" i="5"/>
</calcChain>
</file>

<file path=xl/sharedStrings.xml><?xml version="1.0" encoding="utf-8"?>
<sst xmlns="http://schemas.openxmlformats.org/spreadsheetml/2006/main" count="90" uniqueCount="82">
  <si>
    <t>SALARY CAP CALCULATOR</t>
  </si>
  <si>
    <t>Employee Name</t>
  </si>
  <si>
    <t>Sponsored Project Account</t>
  </si>
  <si>
    <t>Requested Pay Period</t>
  </si>
  <si>
    <t>Monthly Rate (not the pro-rated amount)</t>
  </si>
  <si>
    <t>No. of Months to Charge Sponsored Project Account</t>
  </si>
  <si>
    <t>Full Salary Amount Requested</t>
  </si>
  <si>
    <t>Monthly Salary Cap Restrictions (See Information Below)</t>
  </si>
  <si>
    <t>Amount Charged to Sponsored Project Account</t>
  </si>
  <si>
    <t>Amount Charged to Non-Sponsored Account (Cost Share)</t>
  </si>
  <si>
    <t>% Effort to Be Charged to the Sponsored Project Account</t>
  </si>
  <si>
    <t>% Effort to Be Charged to the Non-Sponsored Account (Cost Share)</t>
  </si>
  <si>
    <t>ANNUALLY</t>
  </si>
  <si>
    <t>MONTHLY</t>
  </si>
  <si>
    <t>CIADM Salary Cap</t>
  </si>
  <si>
    <t>Projects beginning on or before 12/23/2011 can use this amount.</t>
  </si>
  <si>
    <t>CPRIT Salary Cap</t>
  </si>
  <si>
    <t>HRSA / DHHS / CDC / NIH Salary Cap</t>
  </si>
  <si>
    <t>The value to use is determined by the effective date issued on the most recent notice of award.</t>
  </si>
  <si>
    <t>October 1, 2012 - January 11, 2014</t>
  </si>
  <si>
    <t>January 12, 2014 - January 10, 2015</t>
  </si>
  <si>
    <t>January 11, 2015 - January 9, 2016</t>
  </si>
  <si>
    <t>January 10, 2016 - January 7, 2017</t>
  </si>
  <si>
    <t>January 8, 2017 - January 6, 2018</t>
  </si>
  <si>
    <t>January 7, 2018 - January 5, 2019</t>
  </si>
  <si>
    <t>January 5, 2020 - January 2, 2021</t>
  </si>
  <si>
    <t>January 3, 2021 - January 1, 2022</t>
  </si>
  <si>
    <t>January 2, 2022 - January 1, 2023</t>
  </si>
  <si>
    <t>January 2, 2023 - January 1, 2024</t>
  </si>
  <si>
    <t>January 2, 2024 - current</t>
  </si>
  <si>
    <r>
      <t>USAID Salary Cap $170,400</t>
    </r>
    <r>
      <rPr>
        <b/>
        <i/>
        <sz val="11"/>
        <color theme="1"/>
        <rFont val="Calibri"/>
        <family val="2"/>
        <scheme val="minor"/>
      </rPr>
      <t xml:space="preserve"> (Contracts Only)</t>
    </r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</si>
  <si>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 The HSC School of Public Health rounds effort to nearest 1/2 percent.</t>
    </r>
  </si>
  <si>
    <t>Salary Cap Anticipated Obligation</t>
  </si>
  <si>
    <t>Sponsor:</t>
  </si>
  <si>
    <t>Year 1</t>
  </si>
  <si>
    <t>Year 2</t>
  </si>
  <si>
    <t>Year 3</t>
  </si>
  <si>
    <t>Year 4</t>
  </si>
  <si>
    <t>Year 5</t>
  </si>
  <si>
    <t>TOTAL</t>
  </si>
  <si>
    <t>Institutional Base Salary</t>
  </si>
  <si>
    <t>Effort/Yr in Person Mo</t>
  </si>
  <si>
    <t>Percent Effort/Yr</t>
  </si>
  <si>
    <t>Indirect Costs</t>
  </si>
  <si>
    <t>Monthly Salary</t>
  </si>
  <si>
    <t>Fringe</t>
  </si>
  <si>
    <t>Insurance</t>
  </si>
  <si>
    <t>Indirect Cost</t>
  </si>
  <si>
    <t>Institutional Base Total</t>
  </si>
  <si>
    <t>Less Salary Cap</t>
  </si>
  <si>
    <t>Percent Effort</t>
  </si>
  <si>
    <t>Salary Cap Total</t>
  </si>
  <si>
    <t>Difference Between IBS and Salary Cap</t>
  </si>
  <si>
    <t>Anticipated Contribution by Department-Difference in Salary &amp; Fringe</t>
  </si>
  <si>
    <t>Associated Indirect Costs</t>
  </si>
  <si>
    <t>Total</t>
  </si>
  <si>
    <t>SRS Internal Use.  DO NOT INCLUDE THIS BOX IN ROUTING</t>
  </si>
  <si>
    <t>YR 1</t>
  </si>
  <si>
    <t>YR 2</t>
  </si>
  <si>
    <t>YR 3</t>
  </si>
  <si>
    <t>YR 4</t>
  </si>
  <si>
    <t>YR 5</t>
  </si>
  <si>
    <t>Yearly Escalation</t>
  </si>
  <si>
    <t>DHHS Salary Cap</t>
  </si>
  <si>
    <t>DHHS 12 Month Cap:</t>
  </si>
  <si>
    <t>DHHS 9 Month Cap:</t>
  </si>
  <si>
    <t>DHHS Monthly Cap:</t>
  </si>
  <si>
    <r>
      <t xml:space="preserve">Enter information in </t>
    </r>
    <r>
      <rPr>
        <b/>
        <i/>
        <sz val="11"/>
        <color theme="4"/>
        <rFont val="Calibri"/>
        <family val="2"/>
        <scheme val="minor"/>
      </rPr>
      <t>blue</t>
    </r>
    <r>
      <rPr>
        <b/>
        <i/>
        <sz val="11"/>
        <color theme="1"/>
        <rFont val="Calibri"/>
        <family val="2"/>
        <scheme val="minor"/>
      </rPr>
      <t xml:space="preserve"> sections.</t>
    </r>
  </si>
  <si>
    <t xml:space="preserve">SPONSOR INFORMATION </t>
  </si>
  <si>
    <t>January 6, 2019 - January  4, 2020</t>
  </si>
  <si>
    <t xml:space="preserve">Total % Per Month to Charge on Costing Allocation or PCT (Project + Cost Share)                                  </t>
  </si>
  <si>
    <t>Employee Name:</t>
  </si>
  <si>
    <t xml:space="preserve">Sponsored Project Account: </t>
  </si>
  <si>
    <t xml:space="preserve">Non-Sponsored Cost Share Account: </t>
  </si>
  <si>
    <t xml:space="preserve">Project Dates: </t>
  </si>
  <si>
    <t>Updated 8/20/2024</t>
  </si>
  <si>
    <t>Please share with your Payroll Representative if necessary</t>
  </si>
  <si>
    <r>
      <t xml:space="preserve">Enter information in </t>
    </r>
    <r>
      <rPr>
        <b/>
        <i/>
        <sz val="10"/>
        <color theme="4"/>
        <rFont val="Arial"/>
        <family val="2"/>
      </rPr>
      <t>blue</t>
    </r>
    <r>
      <rPr>
        <b/>
        <i/>
        <sz val="10"/>
        <color theme="1"/>
        <rFont val="Arial"/>
        <family val="2"/>
      </rPr>
      <t xml:space="preserve"> sections.</t>
    </r>
  </si>
  <si>
    <t xml:space="preserve">Guidance on Calculating Salary Cap Obligations </t>
  </si>
  <si>
    <r>
      <t xml:space="preserve">1st Table 
</t>
    </r>
    <r>
      <rPr>
        <sz val="10"/>
        <rFont val="Arial"/>
        <family val="2"/>
      </rPr>
      <t xml:space="preserve">Enter the % effort the indiviudal committed to each year of the project
Add the budgeted IDC rate for each year
</t>
    </r>
    <r>
      <rPr>
        <b/>
        <sz val="10"/>
        <rFont val="Arial"/>
        <family val="2"/>
      </rPr>
      <t>This will calculate the total salary, fringe, insurance and IDC for this individual each year of the project.</t>
    </r>
  </si>
  <si>
    <r>
      <rPr>
        <b/>
        <u/>
        <sz val="10"/>
        <rFont val="Arial"/>
        <family val="2"/>
      </rPr>
      <t>3rd Table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This will calculate the amount the department will be responsible covering over the salary cap and the % effort it equates to.</t>
    </r>
  </si>
  <si>
    <r>
      <rPr>
        <b/>
        <u/>
        <sz val="10"/>
        <rFont val="Arial"/>
        <family val="2"/>
      </rPr>
      <t>2nd Table</t>
    </r>
    <r>
      <rPr>
        <sz val="10"/>
        <rFont val="Arial"/>
        <family val="2"/>
      </rPr>
      <t xml:space="preserve">
Enter the monthly salary cap amount
</t>
    </r>
    <r>
      <rPr>
        <b/>
        <sz val="10"/>
        <rFont val="Arial"/>
        <family val="2"/>
      </rPr>
      <t>This will calculate the total allowed salary, fringe, insurance and IDC on the project per the salary cap.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</si>
</sst>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 val="double"/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4"/>
      <name val="Arial"/>
      <family val="2"/>
    </font>
    <font>
      <u val="singleAccounting"/>
      <sz val="10"/>
      <color theme="1"/>
      <name val="Arial"/>
      <family val="2"/>
    </font>
    <font>
      <u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7" fillId="0" borderId="0"/>
  </cellStyleXfs>
  <cellXfs count="160">
    <xf numFmtId="0" fontId="0" fillId="0" borderId="0" xfId="0"/>
    <xf numFmtId="164" fontId="0" fillId="0" borderId="0" xfId="0" applyNumberFormat="1"/>
    <xf numFmtId="0" fontId="1" fillId="0" borderId="0" xfId="0" applyFont="1" applyAlignment="1">
      <alignment wrapText="1"/>
    </xf>
    <xf numFmtId="0" fontId="4" fillId="0" borderId="0" xfId="0" applyFont="1"/>
    <xf numFmtId="0" fontId="6" fillId="0" borderId="0" xfId="0" applyFont="1" applyAlignment="1">
      <alignment horizontal="left"/>
    </xf>
    <xf numFmtId="0" fontId="8" fillId="3" borderId="1" xfId="2" applyFont="1" applyFill="1" applyBorder="1"/>
    <xf numFmtId="0" fontId="8" fillId="3" borderId="0" xfId="2" applyFont="1" applyFill="1"/>
    <xf numFmtId="0" fontId="9" fillId="0" borderId="0" xfId="2" applyFont="1"/>
    <xf numFmtId="0" fontId="8" fillId="0" borderId="0" xfId="2" applyFont="1"/>
    <xf numFmtId="0" fontId="10" fillId="0" borderId="0" xfId="2" applyFont="1"/>
    <xf numFmtId="0" fontId="11" fillId="0" borderId="0" xfId="2" applyFont="1" applyAlignment="1">
      <alignment horizontal="center"/>
    </xf>
    <xf numFmtId="14" fontId="9" fillId="0" borderId="0" xfId="2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0" fillId="0" borderId="15" xfId="0" applyBorder="1"/>
    <xf numFmtId="164" fontId="0" fillId="0" borderId="9" xfId="1" applyNumberFormat="1" applyFont="1" applyBorder="1"/>
    <xf numFmtId="164" fontId="0" fillId="0" borderId="17" xfId="1" applyNumberFormat="1" applyFont="1" applyBorder="1"/>
    <xf numFmtId="164" fontId="0" fillId="0" borderId="0" xfId="1" applyNumberFormat="1" applyFont="1" applyBorder="1"/>
    <xf numFmtId="164" fontId="0" fillId="0" borderId="16" xfId="1" applyNumberFormat="1" applyFont="1" applyBorder="1"/>
    <xf numFmtId="164" fontId="0" fillId="0" borderId="16" xfId="0" applyNumberFormat="1" applyBorder="1"/>
    <xf numFmtId="0" fontId="1" fillId="0" borderId="16" xfId="0" applyFont="1" applyBorder="1" applyAlignment="1">
      <alignment horizontal="center"/>
    </xf>
    <xf numFmtId="0" fontId="0" fillId="0" borderId="11" xfId="0" applyBorder="1"/>
    <xf numFmtId="164" fontId="1" fillId="0" borderId="16" xfId="0" applyNumberFormat="1" applyFont="1" applyBorder="1" applyAlignment="1">
      <alignment horizontal="center"/>
    </xf>
    <xf numFmtId="0" fontId="0" fillId="0" borderId="9" xfId="0" applyBorder="1"/>
    <xf numFmtId="0" fontId="0" fillId="2" borderId="12" xfId="0" applyFill="1" applyBorder="1" applyAlignment="1">
      <alignment horizontal="center" vertical="center"/>
    </xf>
    <xf numFmtId="8" fontId="0" fillId="2" borderId="12" xfId="0" applyNumberFormat="1" applyFill="1" applyBorder="1" applyAlignment="1">
      <alignment horizontal="center" vertical="center"/>
    </xf>
    <xf numFmtId="10" fontId="0" fillId="2" borderId="12" xfId="0" applyNumberFormat="1" applyFill="1" applyBorder="1" applyAlignment="1">
      <alignment horizontal="center" vertical="center"/>
    </xf>
    <xf numFmtId="8" fontId="0" fillId="0" borderId="12" xfId="0" applyNumberFormat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164" fontId="0" fillId="3" borderId="0" xfId="1" applyNumberFormat="1" applyFont="1" applyFill="1"/>
    <xf numFmtId="0" fontId="0" fillId="0" borderId="18" xfId="0" applyBorder="1"/>
    <xf numFmtId="44" fontId="0" fillId="0" borderId="19" xfId="1" applyFont="1" applyBorder="1"/>
    <xf numFmtId="44" fontId="0" fillId="3" borderId="0" xfId="1" applyFont="1" applyFill="1"/>
    <xf numFmtId="8" fontId="0" fillId="0" borderId="21" xfId="0" applyNumberFormat="1" applyBorder="1" applyAlignment="1">
      <alignment horizontal="center" vertical="center"/>
    </xf>
    <xf numFmtId="8" fontId="0" fillId="0" borderId="22" xfId="0" applyNumberFormat="1" applyBorder="1" applyAlignment="1">
      <alignment horizontal="center" vertical="center"/>
    </xf>
    <xf numFmtId="0" fontId="9" fillId="0" borderId="12" xfId="2" applyFont="1" applyBorder="1" applyAlignment="1">
      <alignment horizontal="right" vertical="center"/>
    </xf>
    <xf numFmtId="0" fontId="8" fillId="0" borderId="20" xfId="2" applyFont="1" applyBorder="1"/>
    <xf numFmtId="0" fontId="8" fillId="0" borderId="12" xfId="2" applyFont="1" applyBorder="1"/>
    <xf numFmtId="0" fontId="11" fillId="0" borderId="12" xfId="2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15" xfId="0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/>
    <xf numFmtId="0" fontId="1" fillId="0" borderId="20" xfId="0" applyFont="1" applyBorder="1"/>
    <xf numFmtId="0" fontId="1" fillId="0" borderId="10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0" fillId="7" borderId="0" xfId="2" applyFont="1" applyFill="1"/>
    <xf numFmtId="0" fontId="9" fillId="3" borderId="0" xfId="2" applyFont="1" applyFill="1" applyAlignment="1">
      <alignment horizontal="center"/>
    </xf>
    <xf numFmtId="0" fontId="1" fillId="7" borderId="0" xfId="0" applyFont="1" applyFill="1" applyAlignment="1">
      <alignment wrapText="1"/>
    </xf>
    <xf numFmtId="0" fontId="1" fillId="2" borderId="12" xfId="0" applyFont="1" applyFill="1" applyBorder="1" applyAlignment="1">
      <alignment vertical="center" wrapText="1"/>
    </xf>
    <xf numFmtId="0" fontId="9" fillId="0" borderId="12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164" fontId="0" fillId="4" borderId="0" xfId="1" applyNumberFormat="1" applyFont="1" applyFill="1" applyBorder="1"/>
    <xf numFmtId="164" fontId="0" fillId="4" borderId="16" xfId="1" applyNumberFormat="1" applyFont="1" applyFill="1" applyBorder="1"/>
    <xf numFmtId="0" fontId="8" fillId="0" borderId="17" xfId="2" applyFont="1" applyBorder="1"/>
    <xf numFmtId="0" fontId="15" fillId="0" borderId="0" xfId="2" applyFont="1"/>
    <xf numFmtId="0" fontId="8" fillId="7" borderId="0" xfId="2" applyFont="1" applyFill="1" applyBorder="1"/>
    <xf numFmtId="0" fontId="8" fillId="0" borderId="0" xfId="2" applyFont="1" applyBorder="1"/>
    <xf numFmtId="0" fontId="8" fillId="0" borderId="0" xfId="2" applyFont="1" applyAlignment="1">
      <alignment horizontal="center"/>
    </xf>
    <xf numFmtId="0" fontId="8" fillId="7" borderId="0" xfId="2" applyFont="1" applyFill="1"/>
    <xf numFmtId="43" fontId="8" fillId="0" borderId="12" xfId="2" applyNumberFormat="1" applyFont="1" applyBorder="1"/>
    <xf numFmtId="10" fontId="8" fillId="0" borderId="12" xfId="2" applyNumberFormat="1" applyFont="1" applyBorder="1"/>
    <xf numFmtId="10" fontId="8" fillId="2" borderId="12" xfId="2" applyNumberFormat="1" applyFont="1" applyFill="1" applyBorder="1"/>
    <xf numFmtId="42" fontId="8" fillId="2" borderId="12" xfId="2" applyNumberFormat="1" applyFont="1" applyFill="1" applyBorder="1"/>
    <xf numFmtId="42" fontId="8" fillId="0" borderId="12" xfId="2" applyNumberFormat="1" applyFont="1" applyBorder="1"/>
    <xf numFmtId="165" fontId="8" fillId="0" borderId="12" xfId="2" applyNumberFormat="1" applyFont="1" applyBorder="1"/>
    <xf numFmtId="9" fontId="8" fillId="0" borderId="0" xfId="2" applyNumberFormat="1" applyFont="1"/>
    <xf numFmtId="41" fontId="8" fillId="0" borderId="12" xfId="2" applyNumberFormat="1" applyFont="1" applyBorder="1"/>
    <xf numFmtId="42" fontId="8" fillId="0" borderId="0" xfId="2" applyNumberFormat="1" applyFont="1"/>
    <xf numFmtId="41" fontId="8" fillId="0" borderId="0" xfId="2" applyNumberFormat="1" applyFont="1"/>
    <xf numFmtId="0" fontId="8" fillId="3" borderId="5" xfId="2" applyFont="1" applyFill="1" applyBorder="1"/>
    <xf numFmtId="9" fontId="8" fillId="2" borderId="0" xfId="2" applyNumberFormat="1" applyFont="1" applyFill="1"/>
    <xf numFmtId="3" fontId="8" fillId="3" borderId="0" xfId="2" applyNumberFormat="1" applyFont="1" applyFill="1"/>
    <xf numFmtId="0" fontId="8" fillId="3" borderId="4" xfId="2" applyFont="1" applyFill="1" applyBorder="1"/>
    <xf numFmtId="0" fontId="8" fillId="3" borderId="3" xfId="2" applyFont="1" applyFill="1" applyBorder="1"/>
    <xf numFmtId="0" fontId="8" fillId="3" borderId="2" xfId="2" applyFont="1" applyFill="1" applyBorder="1"/>
    <xf numFmtId="0" fontId="10" fillId="7" borderId="0" xfId="2" applyFont="1" applyFill="1" applyBorder="1" applyAlignment="1">
      <alignment vertical="center"/>
    </xf>
    <xf numFmtId="0" fontId="16" fillId="7" borderId="0" xfId="2" applyFont="1" applyFill="1" applyBorder="1" applyAlignment="1">
      <alignment vertical="center"/>
    </xf>
    <xf numFmtId="42" fontId="15" fillId="0" borderId="12" xfId="2" applyNumberFormat="1" applyFont="1" applyBorder="1"/>
    <xf numFmtId="10" fontId="15" fillId="0" borderId="21" xfId="2" applyNumberFormat="1" applyFont="1" applyBorder="1"/>
    <xf numFmtId="42" fontId="15" fillId="0" borderId="21" xfId="2" applyNumberFormat="1" applyFont="1" applyBorder="1"/>
    <xf numFmtId="41" fontId="19" fillId="0" borderId="12" xfId="2" applyNumberFormat="1" applyFont="1" applyBorder="1"/>
    <xf numFmtId="41" fontId="20" fillId="0" borderId="12" xfId="2" applyNumberFormat="1" applyFont="1" applyBorder="1"/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horizontal="center"/>
    </xf>
    <xf numFmtId="0" fontId="8" fillId="0" borderId="0" xfId="2" applyFont="1" applyFill="1"/>
    <xf numFmtId="0" fontId="10" fillId="0" borderId="0" xfId="2" applyFont="1" applyFill="1"/>
    <xf numFmtId="0" fontId="9" fillId="0" borderId="0" xfId="2" applyFont="1" applyFill="1"/>
    <xf numFmtId="0" fontId="8" fillId="0" borderId="12" xfId="2" applyFont="1" applyFill="1" applyBorder="1"/>
    <xf numFmtId="43" fontId="8" fillId="0" borderId="12" xfId="2" applyNumberFormat="1" applyFont="1" applyFill="1" applyBorder="1"/>
    <xf numFmtId="0" fontId="7" fillId="0" borderId="0" xfId="2" applyAlignment="1">
      <alignment wrapText="1"/>
    </xf>
    <xf numFmtId="0" fontId="9" fillId="0" borderId="3" xfId="2" applyFont="1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Border="1" applyAlignment="1">
      <alignment horizontal="left"/>
    </xf>
    <xf numFmtId="15" fontId="0" fillId="0" borderId="15" xfId="0" applyNumberFormat="1" applyBorder="1" applyAlignment="1">
      <alignment horizontal="left"/>
    </xf>
    <xf numFmtId="15" fontId="0" fillId="0" borderId="0" xfId="0" applyNumberFormat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3" fillId="6" borderId="13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6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1" fillId="7" borderId="13" xfId="0" applyFont="1" applyFill="1" applyBorder="1" applyAlignment="1">
      <alignment horizontal="left"/>
    </xf>
    <xf numFmtId="0" fontId="1" fillId="7" borderId="10" xfId="0" applyFont="1" applyFill="1" applyBorder="1" applyAlignment="1">
      <alignment horizontal="left"/>
    </xf>
    <xf numFmtId="0" fontId="12" fillId="0" borderId="19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9" fillId="5" borderId="12" xfId="2" applyFont="1" applyFill="1" applyBorder="1" applyAlignment="1">
      <alignment horizontal="center" vertical="center"/>
    </xf>
    <xf numFmtId="0" fontId="9" fillId="2" borderId="18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9" fillId="2" borderId="19" xfId="2" applyFont="1" applyFill="1" applyBorder="1" applyAlignment="1">
      <alignment horizontal="center" vertical="center"/>
    </xf>
    <xf numFmtId="0" fontId="9" fillId="3" borderId="8" xfId="2" applyFont="1" applyFill="1" applyBorder="1" applyAlignment="1">
      <alignment horizontal="center"/>
    </xf>
    <xf numFmtId="0" fontId="9" fillId="3" borderId="7" xfId="2" applyFont="1" applyFill="1" applyBorder="1" applyAlignment="1">
      <alignment horizontal="center"/>
    </xf>
    <xf numFmtId="0" fontId="9" fillId="3" borderId="6" xfId="2" applyFont="1" applyFill="1" applyBorder="1" applyAlignment="1">
      <alignment horizontal="center"/>
    </xf>
    <xf numFmtId="0" fontId="9" fillId="2" borderId="20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9" fillId="2" borderId="17" xfId="2" applyFont="1" applyFill="1" applyBorder="1" applyAlignment="1">
      <alignment horizontal="center" vertical="center"/>
    </xf>
    <xf numFmtId="14" fontId="9" fillId="2" borderId="13" xfId="2" applyNumberFormat="1" applyFont="1" applyFill="1" applyBorder="1" applyAlignment="1">
      <alignment horizontal="center" vertical="center"/>
    </xf>
    <xf numFmtId="14" fontId="9" fillId="2" borderId="10" xfId="2" applyNumberFormat="1" applyFont="1" applyFill="1" applyBorder="1" applyAlignment="1">
      <alignment horizontal="center" vertical="center"/>
    </xf>
    <xf numFmtId="14" fontId="9" fillId="2" borderId="14" xfId="2" applyNumberFormat="1" applyFont="1" applyFill="1" applyBorder="1" applyAlignment="1">
      <alignment horizontal="center" vertical="center"/>
    </xf>
    <xf numFmtId="0" fontId="9" fillId="7" borderId="12" xfId="2" applyFont="1" applyFill="1" applyBorder="1" applyAlignment="1">
      <alignment horizontal="center"/>
    </xf>
    <xf numFmtId="14" fontId="9" fillId="2" borderId="18" xfId="2" applyNumberFormat="1" applyFont="1" applyFill="1" applyBorder="1" applyAlignment="1">
      <alignment horizontal="center" vertical="center"/>
    </xf>
    <xf numFmtId="14" fontId="9" fillId="2" borderId="11" xfId="2" applyNumberFormat="1" applyFont="1" applyFill="1" applyBorder="1" applyAlignment="1">
      <alignment horizontal="center" vertical="center"/>
    </xf>
    <xf numFmtId="14" fontId="9" fillId="2" borderId="19" xfId="2" applyNumberFormat="1" applyFont="1" applyFill="1" applyBorder="1" applyAlignment="1">
      <alignment horizontal="center" vertical="center"/>
    </xf>
    <xf numFmtId="0" fontId="17" fillId="7" borderId="18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7" fillId="7" borderId="19" xfId="0" applyFont="1" applyFill="1" applyBorder="1" applyAlignment="1">
      <alignment horizontal="center" vertical="center"/>
    </xf>
    <xf numFmtId="0" fontId="8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top"/>
    </xf>
    <xf numFmtId="0" fontId="14" fillId="0" borderId="0" xfId="2" applyFont="1" applyBorder="1" applyAlignment="1">
      <alignment horizontal="left" vertical="top" wrapText="1"/>
    </xf>
    <xf numFmtId="0" fontId="8" fillId="0" borderId="0" xfId="2" applyFont="1" applyFill="1" applyAlignment="1">
      <alignment horizontal="left" vertical="top" wrapText="1"/>
    </xf>
    <xf numFmtId="0" fontId="8" fillId="0" borderId="0" xfId="2" applyFont="1" applyFill="1" applyAlignment="1">
      <alignment horizontal="left" vertical="top"/>
    </xf>
    <xf numFmtId="0" fontId="9" fillId="3" borderId="1" xfId="2" applyFont="1" applyFill="1" applyBorder="1" applyAlignment="1">
      <alignment horizontal="center"/>
    </xf>
    <xf numFmtId="0" fontId="9" fillId="3" borderId="0" xfId="2" applyFont="1" applyFill="1" applyAlignment="1">
      <alignment horizontal="center"/>
    </xf>
    <xf numFmtId="0" fontId="9" fillId="0" borderId="12" xfId="2" applyFont="1" applyBorder="1" applyAlignment="1">
      <alignment horizontal="center"/>
    </xf>
    <xf numFmtId="0" fontId="9" fillId="0" borderId="0" xfId="2" applyFont="1" applyAlignment="1">
      <alignment horizontal="left"/>
    </xf>
    <xf numFmtId="0" fontId="8" fillId="0" borderId="21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9" fillId="0" borderId="18" xfId="2" applyFont="1" applyBorder="1" applyAlignment="1">
      <alignment horizontal="center"/>
    </xf>
    <xf numFmtId="0" fontId="9" fillId="0" borderId="19" xfId="2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1</xdr:row>
      <xdr:rowOff>19050</xdr:rowOff>
    </xdr:from>
    <xdr:to>
      <xdr:col>13</xdr:col>
      <xdr:colOff>457200</xdr:colOff>
      <xdr:row>19</xdr:row>
      <xdr:rowOff>28575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295275"/>
          <a:ext cx="5276850" cy="458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ost%20Award\Projects\TEES\Proposal%20Information\FY24%20SRS%20Budget%20Template-College%20S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mulative Budget Request "/>
      <sheetName val="Split budget (A)"/>
      <sheetName val="Split budget (B)"/>
      <sheetName val="Split budget (C)"/>
      <sheetName val="Split budget (D)"/>
      <sheetName val="Split budget (E)"/>
      <sheetName val="Split budget (F)"/>
      <sheetName val="Loaded Rates"/>
      <sheetName val="Cost Share Summary"/>
      <sheetName val="Subrecipient Third Party CS"/>
      <sheetName val="Salary Cap Obligation"/>
      <sheetName val="Salary Cap Obligation (2)"/>
      <sheetName val="Salary Cap Obligation (3)"/>
      <sheetName val="Salary Cap Obligation (4)"/>
      <sheetName val="Fringe Benefits Cap Obligation"/>
      <sheetName val="Cost Share Budget (1)"/>
      <sheetName val="Cost Share Budget (2)"/>
      <sheetName val="Cost Share Budget (3)"/>
      <sheetName val="Cost Share Budget (4)"/>
      <sheetName val="Cost Share Budget (5)"/>
      <sheetName val="Cost Share Budget (6)"/>
      <sheetName val="Cost Share Budget (7)"/>
      <sheetName val="Cost Share Budget (8)"/>
      <sheetName val="Longevity Lookup"/>
      <sheetName val="Tuition Lookup"/>
    </sheetNames>
    <sheetDataSet>
      <sheetData sheetId="0">
        <row r="6">
          <cell r="Q6">
            <v>0.19700000000000001</v>
          </cell>
        </row>
        <row r="7">
          <cell r="Q7">
            <v>1033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abSelected="1" topLeftCell="A2" zoomScale="90" zoomScaleNormal="90" workbookViewId="0">
      <selection activeCell="J26" sqref="J26"/>
    </sheetView>
  </sheetViews>
  <sheetFormatPr defaultRowHeight="15" x14ac:dyDescent="0.25"/>
  <cols>
    <col min="1" max="1" width="25.140625" customWidth="1"/>
    <col min="2" max="2" width="34.5703125" customWidth="1"/>
    <col min="3" max="3" width="30.28515625" customWidth="1"/>
    <col min="4" max="4" width="18.5703125" customWidth="1"/>
    <col min="5" max="5" width="8.85546875" customWidth="1"/>
  </cols>
  <sheetData>
    <row r="1" spans="1:5" ht="21.75" customHeight="1" x14ac:dyDescent="0.35">
      <c r="A1" s="111" t="s">
        <v>0</v>
      </c>
      <c r="B1" s="112"/>
      <c r="C1" s="112"/>
      <c r="D1" s="113"/>
    </row>
    <row r="2" spans="1:5" ht="21.75" customHeight="1" x14ac:dyDescent="0.25">
      <c r="A2" s="114" t="s">
        <v>67</v>
      </c>
      <c r="B2" s="115"/>
      <c r="C2" s="115"/>
      <c r="D2" s="116"/>
    </row>
    <row r="3" spans="1:5" ht="21.95" customHeight="1" x14ac:dyDescent="0.25">
      <c r="A3" s="23"/>
      <c r="B3" s="110" t="s">
        <v>1</v>
      </c>
      <c r="C3" s="117"/>
      <c r="D3" s="117"/>
    </row>
    <row r="4" spans="1:5" ht="21.95" customHeight="1" x14ac:dyDescent="0.25">
      <c r="A4" s="23"/>
      <c r="B4" s="110" t="s">
        <v>2</v>
      </c>
      <c r="C4" s="117"/>
      <c r="D4" s="117"/>
    </row>
    <row r="5" spans="1:5" ht="21.95" customHeight="1" x14ac:dyDescent="0.25">
      <c r="A5" s="23"/>
      <c r="B5" s="110" t="s">
        <v>3</v>
      </c>
      <c r="C5" s="117"/>
      <c r="D5" s="117"/>
    </row>
    <row r="6" spans="1:5" ht="21.95" customHeight="1" x14ac:dyDescent="0.25">
      <c r="A6" s="24"/>
      <c r="B6" s="110" t="s">
        <v>4</v>
      </c>
      <c r="C6" s="117"/>
      <c r="D6" s="117"/>
    </row>
    <row r="7" spans="1:5" ht="21.95" customHeight="1" x14ac:dyDescent="0.25">
      <c r="A7" s="23"/>
      <c r="B7" s="110" t="s">
        <v>5</v>
      </c>
      <c r="C7" s="117"/>
      <c r="D7" s="117"/>
    </row>
    <row r="8" spans="1:5" ht="21.95" customHeight="1" x14ac:dyDescent="0.25">
      <c r="A8" s="25"/>
      <c r="B8" s="125" t="s">
        <v>70</v>
      </c>
      <c r="C8" s="124"/>
      <c r="D8" s="124"/>
      <c r="E8" s="2"/>
    </row>
    <row r="9" spans="1:5" ht="21.95" customHeight="1" x14ac:dyDescent="0.25">
      <c r="A9" s="35">
        <f>A6*A7*A8</f>
        <v>0</v>
      </c>
      <c r="B9" s="117" t="s">
        <v>6</v>
      </c>
      <c r="C9" s="117"/>
      <c r="D9" s="117"/>
    </row>
    <row r="10" spans="1:5" ht="21.95" customHeight="1" x14ac:dyDescent="0.25">
      <c r="A10" s="24"/>
      <c r="B10" s="122" t="s">
        <v>7</v>
      </c>
      <c r="C10" s="123"/>
      <c r="D10" s="123"/>
      <c r="E10" s="53"/>
    </row>
    <row r="11" spans="1:5" ht="21.95" customHeight="1" x14ac:dyDescent="0.25">
      <c r="A11" s="34">
        <f>SUM(A10*A7*A8)</f>
        <v>0</v>
      </c>
      <c r="B11" s="124" t="s">
        <v>8</v>
      </c>
      <c r="C11" s="124"/>
      <c r="D11" s="124"/>
    </row>
    <row r="12" spans="1:5" ht="21.95" customHeight="1" x14ac:dyDescent="0.25">
      <c r="A12" s="26">
        <f>A9-A11</f>
        <v>0</v>
      </c>
      <c r="B12" s="108" t="s">
        <v>9</v>
      </c>
      <c r="C12" s="109"/>
      <c r="D12" s="110"/>
    </row>
    <row r="13" spans="1:5" ht="22.5" customHeight="1" x14ac:dyDescent="0.25">
      <c r="A13" s="27">
        <f>IF(A11=0,0,A11/A6/A7)</f>
        <v>0</v>
      </c>
      <c r="B13" s="106" t="s">
        <v>10</v>
      </c>
      <c r="C13" s="107"/>
      <c r="D13" s="54"/>
    </row>
    <row r="14" spans="1:5" ht="23.25" customHeight="1" x14ac:dyDescent="0.25">
      <c r="A14" s="27">
        <f>IF(A12=0,0,A12/A6/A7)</f>
        <v>0</v>
      </c>
      <c r="B14" s="106" t="s">
        <v>11</v>
      </c>
      <c r="C14" s="107"/>
      <c r="D14" s="54"/>
    </row>
    <row r="15" spans="1:5" x14ac:dyDescent="0.25">
      <c r="A15" s="28"/>
      <c r="B15" s="29"/>
      <c r="C15" s="29"/>
      <c r="D15" s="29"/>
    </row>
    <row r="16" spans="1:5" x14ac:dyDescent="0.25">
      <c r="A16" s="120" t="s">
        <v>68</v>
      </c>
      <c r="B16" s="121"/>
      <c r="C16" s="49" t="s">
        <v>12</v>
      </c>
      <c r="D16" s="50" t="s">
        <v>13</v>
      </c>
    </row>
    <row r="17" spans="1:10" x14ac:dyDescent="0.25">
      <c r="A17" s="44"/>
      <c r="B17" s="43"/>
      <c r="C17" s="42"/>
      <c r="D17" s="19"/>
    </row>
    <row r="18" spans="1:10" x14ac:dyDescent="0.25">
      <c r="A18" s="104" t="s">
        <v>14</v>
      </c>
      <c r="B18" s="105"/>
      <c r="C18" s="16">
        <v>179700</v>
      </c>
      <c r="D18" s="17">
        <f>C18/12</f>
        <v>14975</v>
      </c>
    </row>
    <row r="19" spans="1:10" x14ac:dyDescent="0.25">
      <c r="A19" s="99" t="s">
        <v>15</v>
      </c>
      <c r="B19" s="100"/>
      <c r="C19" s="16">
        <v>199700</v>
      </c>
      <c r="D19" s="17">
        <f>C19/12</f>
        <v>16641.666666666668</v>
      </c>
    </row>
    <row r="20" spans="1:10" x14ac:dyDescent="0.25">
      <c r="A20" s="44"/>
      <c r="B20" s="43"/>
      <c r="C20" s="45"/>
      <c r="D20" s="21"/>
    </row>
    <row r="21" spans="1:10" x14ac:dyDescent="0.25">
      <c r="A21" s="104" t="s">
        <v>16</v>
      </c>
      <c r="B21" s="105"/>
      <c r="C21" s="16">
        <v>200000</v>
      </c>
      <c r="D21" s="17">
        <f>C21/12</f>
        <v>16666.666666666668</v>
      </c>
    </row>
    <row r="22" spans="1:10" x14ac:dyDescent="0.25">
      <c r="A22" s="13"/>
      <c r="B22" s="43"/>
      <c r="C22" s="16"/>
      <c r="D22" s="17"/>
      <c r="E22" s="3"/>
    </row>
    <row r="23" spans="1:10" x14ac:dyDescent="0.25">
      <c r="A23" s="104" t="s">
        <v>17</v>
      </c>
      <c r="B23" s="105"/>
      <c r="C23" s="105"/>
      <c r="D23" s="118"/>
      <c r="H23" s="103"/>
      <c r="I23" s="103"/>
      <c r="J23" s="103"/>
    </row>
    <row r="24" spans="1:10" ht="15" customHeight="1" x14ac:dyDescent="0.25">
      <c r="A24" s="99" t="s">
        <v>18</v>
      </c>
      <c r="B24" s="100"/>
      <c r="C24" s="100"/>
      <c r="D24" s="119"/>
      <c r="H24" s="4"/>
      <c r="I24" s="4"/>
      <c r="J24" s="4"/>
    </row>
    <row r="25" spans="1:10" ht="15" hidden="1" customHeight="1" x14ac:dyDescent="0.25">
      <c r="A25" s="40"/>
      <c r="B25" s="46"/>
      <c r="C25" s="46"/>
      <c r="D25" s="41"/>
      <c r="H25" s="4"/>
      <c r="I25" s="4"/>
      <c r="J25" s="4"/>
    </row>
    <row r="26" spans="1:10" ht="14.45" customHeight="1" x14ac:dyDescent="0.25">
      <c r="A26" s="99" t="s">
        <v>19</v>
      </c>
      <c r="B26" s="100"/>
      <c r="C26" s="16">
        <v>179700</v>
      </c>
      <c r="D26" s="17">
        <f>C26/12</f>
        <v>14975</v>
      </c>
    </row>
    <row r="27" spans="1:10" ht="14.45" customHeight="1" x14ac:dyDescent="0.25">
      <c r="A27" s="99" t="s">
        <v>20</v>
      </c>
      <c r="B27" s="100"/>
      <c r="C27" s="16">
        <v>181500</v>
      </c>
      <c r="D27" s="17">
        <f>C27/12</f>
        <v>15125</v>
      </c>
    </row>
    <row r="28" spans="1:10" ht="14.45" customHeight="1" x14ac:dyDescent="0.25">
      <c r="A28" s="99" t="s">
        <v>21</v>
      </c>
      <c r="B28" s="100"/>
      <c r="C28" s="47">
        <v>183300</v>
      </c>
      <c r="D28" s="18">
        <v>15275</v>
      </c>
    </row>
    <row r="29" spans="1:10" ht="14.45" customHeight="1" x14ac:dyDescent="0.25">
      <c r="A29" s="99" t="s">
        <v>22</v>
      </c>
      <c r="B29" s="100"/>
      <c r="C29" s="47">
        <v>185100</v>
      </c>
      <c r="D29" s="18">
        <v>15425</v>
      </c>
    </row>
    <row r="30" spans="1:10" ht="14.45" customHeight="1" x14ac:dyDescent="0.25">
      <c r="A30" s="99" t="s">
        <v>23</v>
      </c>
      <c r="B30" s="100"/>
      <c r="C30" s="47">
        <v>187000</v>
      </c>
      <c r="D30" s="18">
        <v>15583.33</v>
      </c>
    </row>
    <row r="31" spans="1:10" ht="14.45" customHeight="1" x14ac:dyDescent="0.25">
      <c r="A31" s="99" t="s">
        <v>24</v>
      </c>
      <c r="B31" s="100"/>
      <c r="C31" s="47">
        <v>189600</v>
      </c>
      <c r="D31" s="18">
        <v>15800</v>
      </c>
    </row>
    <row r="32" spans="1:10" x14ac:dyDescent="0.25">
      <c r="A32" s="99" t="s">
        <v>69</v>
      </c>
      <c r="B32" s="100"/>
      <c r="C32" s="47">
        <v>192300</v>
      </c>
      <c r="D32" s="17">
        <v>16025</v>
      </c>
    </row>
    <row r="33" spans="1:5" ht="15.75" customHeight="1" x14ac:dyDescent="0.25">
      <c r="A33" s="99" t="s">
        <v>25</v>
      </c>
      <c r="B33" s="100"/>
      <c r="C33" s="16">
        <v>197300</v>
      </c>
      <c r="D33" s="17">
        <v>16441.669999999998</v>
      </c>
      <c r="E33" s="1"/>
    </row>
    <row r="34" spans="1:5" ht="15.75" customHeight="1" x14ac:dyDescent="0.25">
      <c r="A34" s="99" t="s">
        <v>26</v>
      </c>
      <c r="B34" s="100"/>
      <c r="C34" s="16">
        <v>199300</v>
      </c>
      <c r="D34" s="17">
        <v>16608.330000000002</v>
      </c>
    </row>
    <row r="35" spans="1:5" x14ac:dyDescent="0.25">
      <c r="A35" s="99" t="s">
        <v>27</v>
      </c>
      <c r="B35" s="100"/>
      <c r="C35" s="16">
        <v>203700</v>
      </c>
      <c r="D35" s="17">
        <v>16975</v>
      </c>
    </row>
    <row r="36" spans="1:5" x14ac:dyDescent="0.25">
      <c r="A36" s="101" t="s">
        <v>28</v>
      </c>
      <c r="B36" s="102"/>
      <c r="C36" s="16">
        <v>212100</v>
      </c>
      <c r="D36" s="17">
        <f>C36/12</f>
        <v>17675</v>
      </c>
    </row>
    <row r="37" spans="1:5" x14ac:dyDescent="0.25">
      <c r="A37" s="97" t="s">
        <v>29</v>
      </c>
      <c r="B37" s="98"/>
      <c r="C37" s="57">
        <v>221900</v>
      </c>
      <c r="D37" s="58">
        <f>C37/12</f>
        <v>18491.666666666668</v>
      </c>
    </row>
    <row r="38" spans="1:5" x14ac:dyDescent="0.25">
      <c r="A38" s="13"/>
      <c r="B38" s="43"/>
      <c r="C38" s="16"/>
      <c r="D38" s="17"/>
    </row>
    <row r="39" spans="1:5" x14ac:dyDescent="0.25">
      <c r="A39" s="48" t="s">
        <v>30</v>
      </c>
      <c r="B39" s="22"/>
      <c r="C39" s="14">
        <v>170400</v>
      </c>
      <c r="D39" s="15">
        <f>C39/12</f>
        <v>14200</v>
      </c>
    </row>
    <row r="40" spans="1:5" x14ac:dyDescent="0.25">
      <c r="A40" s="29"/>
      <c r="B40" s="29"/>
      <c r="C40" s="30"/>
      <c r="D40" s="30"/>
    </row>
    <row r="41" spans="1:5" x14ac:dyDescent="0.25">
      <c r="A41" s="31" t="s">
        <v>31</v>
      </c>
      <c r="B41" s="20"/>
      <c r="C41" s="32"/>
      <c r="D41" s="33"/>
    </row>
    <row r="42" spans="1:5" x14ac:dyDescent="0.25">
      <c r="A42" s="29"/>
      <c r="B42" s="29"/>
      <c r="C42" s="29"/>
      <c r="D42" s="29"/>
    </row>
    <row r="43" spans="1:5" x14ac:dyDescent="0.25">
      <c r="A43" t="s">
        <v>75</v>
      </c>
    </row>
  </sheetData>
  <mergeCells count="33">
    <mergeCell ref="A1:D1"/>
    <mergeCell ref="A2:D2"/>
    <mergeCell ref="B7:D7"/>
    <mergeCell ref="B6:D6"/>
    <mergeCell ref="A32:B32"/>
    <mergeCell ref="A23:D23"/>
    <mergeCell ref="A24:D24"/>
    <mergeCell ref="A16:B16"/>
    <mergeCell ref="B10:D10"/>
    <mergeCell ref="B11:D11"/>
    <mergeCell ref="B3:D3"/>
    <mergeCell ref="B4:D4"/>
    <mergeCell ref="B9:D9"/>
    <mergeCell ref="B5:D5"/>
    <mergeCell ref="B8:D8"/>
    <mergeCell ref="H23:J23"/>
    <mergeCell ref="A18:B18"/>
    <mergeCell ref="B13:C13"/>
    <mergeCell ref="B14:C14"/>
    <mergeCell ref="B12:D12"/>
    <mergeCell ref="A21:B21"/>
    <mergeCell ref="A37:B37"/>
    <mergeCell ref="A19:B19"/>
    <mergeCell ref="A33:B33"/>
    <mergeCell ref="A34:B34"/>
    <mergeCell ref="A35:B35"/>
    <mergeCell ref="A36:B36"/>
    <mergeCell ref="A26:B26"/>
    <mergeCell ref="A27:B27"/>
    <mergeCell ref="A28:B28"/>
    <mergeCell ref="A29:B29"/>
    <mergeCell ref="A30:B30"/>
    <mergeCell ref="A31:B31"/>
  </mergeCells>
  <printOptions horizontalCentered="1"/>
  <pageMargins left="0.25" right="0.25" top="0.5" bottom="0.2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X50"/>
  <sheetViews>
    <sheetView showGridLines="0" zoomScaleNormal="100" workbookViewId="0">
      <selection activeCell="L58" sqref="L58"/>
    </sheetView>
  </sheetViews>
  <sheetFormatPr defaultColWidth="9.140625" defaultRowHeight="12.75" x14ac:dyDescent="0.2"/>
  <cols>
    <col min="1" max="1" width="35.7109375" style="8" customWidth="1"/>
    <col min="2" max="2" width="22.28515625" style="8" customWidth="1"/>
    <col min="3" max="3" width="18.7109375" style="8" customWidth="1"/>
    <col min="4" max="4" width="1.85546875" style="8" customWidth="1"/>
    <col min="5" max="5" width="10.28515625" style="8" customWidth="1"/>
    <col min="6" max="6" width="1.85546875" style="8" customWidth="1"/>
    <col min="7" max="7" width="9.140625" style="8"/>
    <col min="8" max="8" width="1.85546875" style="8" customWidth="1"/>
    <col min="9" max="9" width="9.140625" style="8" customWidth="1"/>
    <col min="10" max="10" width="1.85546875" style="8" customWidth="1"/>
    <col min="11" max="11" width="9.140625" style="8" customWidth="1"/>
    <col min="12" max="12" width="1.85546875" style="8" customWidth="1"/>
    <col min="13" max="13" width="9.140625" style="8" customWidth="1"/>
    <col min="14" max="14" width="1.85546875" style="8" customWidth="1"/>
    <col min="15" max="15" width="10.42578125" style="8" customWidth="1"/>
    <col min="16" max="16" width="9.140625" style="90"/>
    <col min="17" max="17" width="49.42578125" style="8" customWidth="1"/>
    <col min="18" max="22" width="9.140625" style="8"/>
    <col min="23" max="23" width="9.140625" style="90"/>
    <col min="24" max="16384" width="9.140625" style="8"/>
  </cols>
  <sheetData>
    <row r="1" spans="1:24" ht="23.25" customHeight="1" x14ac:dyDescent="0.2">
      <c r="A1" s="126" t="s">
        <v>32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88"/>
      <c r="Q1" s="81"/>
      <c r="R1" s="82"/>
      <c r="S1" s="61"/>
      <c r="T1" s="61"/>
      <c r="U1" s="62"/>
    </row>
    <row r="2" spans="1:24" x14ac:dyDescent="0.2">
      <c r="A2" s="139" t="s">
        <v>76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89"/>
      <c r="Q2" s="12"/>
      <c r="R2" s="12"/>
    </row>
    <row r="3" spans="1:24" x14ac:dyDescent="0.2">
      <c r="A3" s="143" t="s">
        <v>77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5"/>
    </row>
    <row r="4" spans="1:24" ht="23.25" customHeight="1" x14ac:dyDescent="0.2">
      <c r="A4" s="36" t="s">
        <v>33</v>
      </c>
      <c r="B4" s="133"/>
      <c r="C4" s="134"/>
      <c r="D4" s="134"/>
      <c r="E4" s="135"/>
      <c r="F4" s="63"/>
    </row>
    <row r="5" spans="1:24" ht="23.25" customHeight="1" x14ac:dyDescent="0.2">
      <c r="A5" s="36" t="s">
        <v>71</v>
      </c>
      <c r="B5" s="133"/>
      <c r="C5" s="134"/>
      <c r="D5" s="134"/>
      <c r="E5" s="135"/>
      <c r="F5" s="63"/>
    </row>
    <row r="6" spans="1:24" ht="23.25" customHeight="1" x14ac:dyDescent="0.2">
      <c r="A6" s="55" t="s">
        <v>72</v>
      </c>
      <c r="B6" s="127"/>
      <c r="C6" s="128"/>
      <c r="D6" s="128"/>
      <c r="E6" s="129"/>
      <c r="F6" s="63"/>
    </row>
    <row r="7" spans="1:24" ht="23.25" customHeight="1" x14ac:dyDescent="0.2">
      <c r="A7" s="55" t="s">
        <v>73</v>
      </c>
      <c r="B7" s="136"/>
      <c r="C7" s="137"/>
      <c r="D7" s="137"/>
      <c r="E7" s="138"/>
      <c r="F7" s="11"/>
      <c r="G7" s="7"/>
      <c r="H7" s="7"/>
      <c r="I7" s="7"/>
      <c r="J7" s="7"/>
      <c r="K7" s="7"/>
      <c r="L7" s="7"/>
      <c r="M7" s="7"/>
      <c r="N7" s="7"/>
    </row>
    <row r="8" spans="1:24" ht="23.25" customHeight="1" x14ac:dyDescent="0.2">
      <c r="A8" s="56" t="s">
        <v>74</v>
      </c>
      <c r="B8" s="140"/>
      <c r="C8" s="141"/>
      <c r="D8" s="141"/>
      <c r="E8" s="142"/>
      <c r="F8" s="11"/>
      <c r="G8" s="7"/>
      <c r="H8" s="7"/>
      <c r="I8" s="7"/>
      <c r="J8" s="7"/>
      <c r="K8" s="7"/>
      <c r="L8" s="7"/>
      <c r="M8" s="7"/>
      <c r="N8" s="7"/>
    </row>
    <row r="10" spans="1:24" ht="12" customHeight="1" x14ac:dyDescent="0.2"/>
    <row r="11" spans="1:24" ht="13.5" thickBot="1" x14ac:dyDescent="0.25">
      <c r="E11" s="39" t="s">
        <v>34</v>
      </c>
      <c r="F11" s="10"/>
      <c r="G11" s="39" t="s">
        <v>35</v>
      </c>
      <c r="H11" s="10"/>
      <c r="I11" s="39" t="s">
        <v>36</v>
      </c>
      <c r="J11" s="10"/>
      <c r="K11" s="39" t="s">
        <v>37</v>
      </c>
      <c r="L11" s="10"/>
      <c r="M11" s="39" t="s">
        <v>38</v>
      </c>
      <c r="N11" s="10"/>
      <c r="O11" s="39" t="s">
        <v>39</v>
      </c>
      <c r="Q11" s="96" t="s">
        <v>78</v>
      </c>
    </row>
    <row r="12" spans="1:24" x14ac:dyDescent="0.2">
      <c r="A12" s="7" t="s">
        <v>40</v>
      </c>
      <c r="E12" s="38"/>
      <c r="G12" s="38"/>
      <c r="I12" s="38"/>
      <c r="K12" s="38"/>
      <c r="M12" s="38"/>
      <c r="O12" s="38"/>
      <c r="Q12" s="95"/>
      <c r="R12" s="64"/>
      <c r="S12" s="64"/>
      <c r="T12" s="64"/>
      <c r="U12" s="64"/>
      <c r="V12" s="64"/>
      <c r="X12" s="64"/>
    </row>
    <row r="13" spans="1:24" x14ac:dyDescent="0.2">
      <c r="A13" s="7"/>
      <c r="B13" s="38" t="s">
        <v>41</v>
      </c>
      <c r="C13" s="38"/>
      <c r="E13" s="65">
        <f>E14*12</f>
        <v>0</v>
      </c>
      <c r="G13" s="65">
        <f>G14*12</f>
        <v>0</v>
      </c>
      <c r="I13" s="65">
        <f>I14*12</f>
        <v>0</v>
      </c>
      <c r="K13" s="65">
        <f>K14*12</f>
        <v>0</v>
      </c>
      <c r="M13" s="65">
        <f>M14*12</f>
        <v>0</v>
      </c>
      <c r="O13" s="38"/>
      <c r="P13" s="91"/>
      <c r="Q13" s="148" t="s">
        <v>79</v>
      </c>
      <c r="R13" s="51"/>
      <c r="S13" s="51"/>
      <c r="T13" s="51"/>
      <c r="U13" s="51"/>
      <c r="V13" s="51"/>
      <c r="W13" s="91"/>
      <c r="X13" s="51"/>
    </row>
    <row r="14" spans="1:24" x14ac:dyDescent="0.2">
      <c r="B14" s="38" t="s">
        <v>42</v>
      </c>
      <c r="C14" s="66"/>
      <c r="E14" s="67">
        <v>0</v>
      </c>
      <c r="G14" s="67">
        <v>0</v>
      </c>
      <c r="I14" s="67">
        <v>0</v>
      </c>
      <c r="K14" s="67">
        <v>0</v>
      </c>
      <c r="M14" s="67">
        <v>0</v>
      </c>
      <c r="O14" s="38"/>
      <c r="P14" s="91"/>
      <c r="Q14" s="148"/>
      <c r="R14" s="51"/>
      <c r="S14" s="51"/>
      <c r="T14" s="51"/>
      <c r="U14" s="51"/>
      <c r="V14" s="51"/>
      <c r="W14" s="91"/>
      <c r="X14" s="51"/>
    </row>
    <row r="15" spans="1:24" x14ac:dyDescent="0.2">
      <c r="B15" s="38" t="s">
        <v>43</v>
      </c>
      <c r="C15" s="66"/>
      <c r="E15" s="67">
        <v>0</v>
      </c>
      <c r="G15" s="67">
        <v>0</v>
      </c>
      <c r="I15" s="67">
        <v>0</v>
      </c>
      <c r="K15" s="67">
        <v>0</v>
      </c>
      <c r="M15" s="67">
        <v>0</v>
      </c>
      <c r="O15" s="38"/>
      <c r="P15" s="91"/>
      <c r="Q15" s="148"/>
      <c r="R15" s="51"/>
      <c r="S15" s="51"/>
      <c r="T15" s="51"/>
      <c r="U15" s="51"/>
      <c r="V15" s="51"/>
      <c r="W15" s="91"/>
      <c r="X15" s="51"/>
    </row>
    <row r="16" spans="1:24" ht="16.5" hidden="1" customHeight="1" x14ac:dyDescent="0.2">
      <c r="B16" s="38"/>
      <c r="C16" s="66"/>
      <c r="E16" s="66"/>
      <c r="G16" s="66"/>
      <c r="I16" s="66"/>
      <c r="K16" s="66"/>
      <c r="M16" s="66"/>
      <c r="O16" s="38"/>
      <c r="P16" s="91"/>
      <c r="Q16" s="148"/>
      <c r="R16" s="9"/>
      <c r="S16" s="9"/>
      <c r="T16" s="9"/>
      <c r="U16" s="9"/>
      <c r="V16" s="9"/>
      <c r="W16" s="91"/>
      <c r="X16" s="9"/>
    </row>
    <row r="17" spans="1:24" x14ac:dyDescent="0.2">
      <c r="B17" s="38" t="s">
        <v>44</v>
      </c>
      <c r="C17" s="68">
        <v>0</v>
      </c>
      <c r="E17" s="69">
        <f>ROUND(($E$14*12)*($C$17*(1+$E$43)),0)</f>
        <v>0</v>
      </c>
      <c r="G17" s="69">
        <f>ROUND(($G$14*12)*($C$17*(1+$G$43)*(1+$E$43)),0)</f>
        <v>0</v>
      </c>
      <c r="I17" s="69">
        <f>ROUND(($I$14*12)*($C$17*(1+$I$43)*(1+$G$43)*(1+$E$43)),0)</f>
        <v>0</v>
      </c>
      <c r="K17" s="69">
        <f>ROUND(($K$14*12)*($C$17*(1+$K$43)*(1+$I$43)*(1+$G$43)*(1+$E$43)),0)</f>
        <v>0</v>
      </c>
      <c r="M17" s="69">
        <f>ROUND(($M$14*12)*($C$17*(1+$M$43)*(1+$I$43)*(1+$K$43)*(1+$G$43)*(1+$E$43)),0)</f>
        <v>0</v>
      </c>
      <c r="O17" s="69">
        <f>SUM(E17:M17)</f>
        <v>0</v>
      </c>
      <c r="Q17" s="148"/>
    </row>
    <row r="18" spans="1:24" x14ac:dyDescent="0.2">
      <c r="B18" s="38" t="s">
        <v>45</v>
      </c>
      <c r="C18" s="70">
        <f>'[1]Cumulative Budget Request '!Q6</f>
        <v>0.19700000000000001</v>
      </c>
      <c r="D18" s="71"/>
      <c r="E18" s="72">
        <f>ROUND($C$18*$E$17,0)</f>
        <v>0</v>
      </c>
      <c r="G18" s="72">
        <f>ROUND($C$18*$G$17,0)</f>
        <v>0</v>
      </c>
      <c r="I18" s="72">
        <f>ROUND($C$18*$I$17,0)</f>
        <v>0</v>
      </c>
      <c r="K18" s="72">
        <f>ROUND($C$18*$K$17,0)</f>
        <v>0</v>
      </c>
      <c r="M18" s="72">
        <f>ROUND($C$18*$M$17,0)</f>
        <v>0</v>
      </c>
      <c r="O18" s="72">
        <f>SUM(E18:M18)</f>
        <v>0</v>
      </c>
      <c r="Q18" s="148"/>
    </row>
    <row r="19" spans="1:24" x14ac:dyDescent="0.2">
      <c r="B19" s="38" t="s">
        <v>46</v>
      </c>
      <c r="C19" s="69">
        <f>'[1]Cumulative Budget Request '!Q7</f>
        <v>1033</v>
      </c>
      <c r="D19" s="73"/>
      <c r="E19" s="72">
        <f>ROUND(($E$14*12)*C19,0)</f>
        <v>0</v>
      </c>
      <c r="F19" s="74"/>
      <c r="G19" s="72">
        <f>ROUND(($G$14*12)*$C$19,0)</f>
        <v>0</v>
      </c>
      <c r="H19" s="74"/>
      <c r="I19" s="72">
        <f>ROUND(($I$14*12)*$C$19,0)</f>
        <v>0</v>
      </c>
      <c r="J19" s="74"/>
      <c r="K19" s="72">
        <f>ROUND(($K$14*12)*$C$19,0)</f>
        <v>0</v>
      </c>
      <c r="L19" s="74"/>
      <c r="M19" s="72">
        <f>ROUND(($M$14*12)*$C$19,0)</f>
        <v>0</v>
      </c>
      <c r="N19" s="74"/>
      <c r="O19" s="72">
        <f>SUM(E19:M19)</f>
        <v>0</v>
      </c>
      <c r="Q19" s="148"/>
    </row>
    <row r="20" spans="1:24" x14ac:dyDescent="0.2">
      <c r="B20" s="38" t="s">
        <v>47</v>
      </c>
      <c r="C20" s="38"/>
      <c r="E20" s="72">
        <f>ROUND(SUM(E17:E19)*$E$15,0)</f>
        <v>0</v>
      </c>
      <c r="G20" s="72">
        <f>ROUND(SUM(G17:G19)*$G$15,0)</f>
        <v>0</v>
      </c>
      <c r="I20" s="72">
        <f>ROUND(SUM(I17:I19)*$I$15,0)</f>
        <v>0</v>
      </c>
      <c r="K20" s="72">
        <f>ROUND(SUM(K17:K19)*$K$15,0)</f>
        <v>0</v>
      </c>
      <c r="M20" s="72">
        <f>ROUND(SUM(M17:M19)*$M$15,0)</f>
        <v>0</v>
      </c>
      <c r="O20" s="72">
        <f>SUM(E20:M20)</f>
        <v>0</v>
      </c>
      <c r="Q20" s="148"/>
    </row>
    <row r="21" spans="1:24" x14ac:dyDescent="0.2">
      <c r="B21" s="153" t="s">
        <v>48</v>
      </c>
      <c r="C21" s="153"/>
      <c r="E21" s="69">
        <f>SUM(E17:E20)</f>
        <v>0</v>
      </c>
      <c r="G21" s="69">
        <f>SUM(G17:G20)</f>
        <v>0</v>
      </c>
      <c r="I21" s="69">
        <f>SUM(I17:I20)</f>
        <v>0</v>
      </c>
      <c r="K21" s="69">
        <f>SUM(K17:K20)</f>
        <v>0</v>
      </c>
      <c r="M21" s="69">
        <f>SUM(M17:M20)</f>
        <v>0</v>
      </c>
      <c r="O21" s="69">
        <f>SUM(O17:O20)</f>
        <v>0</v>
      </c>
      <c r="Q21" s="148"/>
    </row>
    <row r="23" spans="1:24" x14ac:dyDescent="0.2">
      <c r="A23" s="7" t="s">
        <v>49</v>
      </c>
    </row>
    <row r="24" spans="1:24" s="90" customFormat="1" x14ac:dyDescent="0.2">
      <c r="A24" s="92"/>
      <c r="B24" s="93" t="s">
        <v>41</v>
      </c>
      <c r="C24" s="93"/>
      <c r="E24" s="94">
        <f>E13</f>
        <v>0</v>
      </c>
      <c r="G24" s="94">
        <f>G13</f>
        <v>0</v>
      </c>
      <c r="I24" s="94">
        <f>I13</f>
        <v>0</v>
      </c>
      <c r="K24" s="94">
        <f>K13</f>
        <v>0</v>
      </c>
      <c r="M24" s="94">
        <f>M13</f>
        <v>0</v>
      </c>
      <c r="O24" s="93"/>
      <c r="Q24" s="149" t="s">
        <v>81</v>
      </c>
    </row>
    <row r="25" spans="1:24" x14ac:dyDescent="0.2">
      <c r="B25" s="38" t="s">
        <v>50</v>
      </c>
      <c r="C25" s="66"/>
      <c r="E25" s="66">
        <f>E14</f>
        <v>0</v>
      </c>
      <c r="G25" s="66">
        <f>G14</f>
        <v>0</v>
      </c>
      <c r="I25" s="66">
        <f>I14</f>
        <v>0</v>
      </c>
      <c r="K25" s="66">
        <f>K14</f>
        <v>0</v>
      </c>
      <c r="M25" s="66">
        <f>M14</f>
        <v>0</v>
      </c>
      <c r="O25" s="38"/>
      <c r="Q25" s="150"/>
    </row>
    <row r="26" spans="1:24" x14ac:dyDescent="0.2">
      <c r="B26" s="38" t="s">
        <v>43</v>
      </c>
      <c r="C26" s="66"/>
      <c r="E26" s="66">
        <f>E15</f>
        <v>0</v>
      </c>
      <c r="G26" s="66">
        <f>G15</f>
        <v>0</v>
      </c>
      <c r="I26" s="66">
        <f>I15</f>
        <v>0</v>
      </c>
      <c r="K26" s="66">
        <f>K15</f>
        <v>0</v>
      </c>
      <c r="M26" s="66">
        <f>M15</f>
        <v>0</v>
      </c>
      <c r="O26" s="38"/>
      <c r="Q26" s="150"/>
    </row>
    <row r="27" spans="1:24" ht="12" hidden="1" customHeight="1" x14ac:dyDescent="0.2">
      <c r="B27" s="38"/>
      <c r="C27" s="66"/>
      <c r="E27" s="66"/>
      <c r="G27" s="66"/>
      <c r="I27" s="66"/>
      <c r="K27" s="66"/>
      <c r="M27" s="66"/>
      <c r="O27" s="38"/>
      <c r="P27" s="91"/>
      <c r="Q27" s="150"/>
      <c r="R27" s="9"/>
      <c r="S27" s="9"/>
      <c r="T27" s="9"/>
      <c r="U27" s="9"/>
      <c r="V27" s="9"/>
      <c r="W27" s="91"/>
      <c r="X27" s="9"/>
    </row>
    <row r="28" spans="1:24" x14ac:dyDescent="0.2">
      <c r="B28" s="38" t="s">
        <v>44</v>
      </c>
      <c r="C28" s="68">
        <v>17675</v>
      </c>
      <c r="E28" s="69">
        <f>ROUND(($E$25*12)*$C$28,0)</f>
        <v>0</v>
      </c>
      <c r="G28" s="69">
        <f>ROUND(($G$25*12)*$C$28,0)</f>
        <v>0</v>
      </c>
      <c r="I28" s="69">
        <f>ROUND(($I$25*12)*$C$28,0)</f>
        <v>0</v>
      </c>
      <c r="K28" s="69">
        <f>ROUND(($K$25*12)*$C$28,0)</f>
        <v>0</v>
      </c>
      <c r="M28" s="69">
        <f>ROUND(($M$25*12)*$C$28,0)</f>
        <v>0</v>
      </c>
      <c r="O28" s="69">
        <f>SUM(E28:M28)</f>
        <v>0</v>
      </c>
      <c r="Q28" s="150"/>
    </row>
    <row r="29" spans="1:24" x14ac:dyDescent="0.2">
      <c r="B29" s="38" t="s">
        <v>45</v>
      </c>
      <c r="C29" s="70">
        <f>C18</f>
        <v>0.19700000000000001</v>
      </c>
      <c r="E29" s="72">
        <f>ROUND($C$29*$E$28,0)</f>
        <v>0</v>
      </c>
      <c r="G29" s="72">
        <f>ROUND($C$29*$G$28,0)</f>
        <v>0</v>
      </c>
      <c r="I29" s="72">
        <f>ROUND($C$29*$I$28,0)</f>
        <v>0</v>
      </c>
      <c r="K29" s="72">
        <f>ROUND($C$29*$K$28,0)</f>
        <v>0</v>
      </c>
      <c r="M29" s="72">
        <f>ROUND($C$29*$M$28,0)</f>
        <v>0</v>
      </c>
      <c r="O29" s="72">
        <f>SUM(E29:M29)</f>
        <v>0</v>
      </c>
      <c r="Q29" s="150"/>
    </row>
    <row r="30" spans="1:24" x14ac:dyDescent="0.2">
      <c r="B30" s="38" t="s">
        <v>46</v>
      </c>
      <c r="C30" s="69">
        <f>C19</f>
        <v>1033</v>
      </c>
      <c r="E30" s="72">
        <f>ROUND(($E$25*12)*$C$30,0)</f>
        <v>0</v>
      </c>
      <c r="F30" s="74"/>
      <c r="G30" s="72">
        <f>ROUND(($G$25*12)*$C$30,0)</f>
        <v>0</v>
      </c>
      <c r="H30" s="74"/>
      <c r="I30" s="72">
        <f>ROUND(($I$25*12)*$C$30,0)</f>
        <v>0</v>
      </c>
      <c r="J30" s="74"/>
      <c r="K30" s="72">
        <f>ROUND(($K$25*12)*$C$30,0)</f>
        <v>0</v>
      </c>
      <c r="L30" s="74"/>
      <c r="M30" s="72">
        <f>ROUND(($M$25*12)*$C$30,0)</f>
        <v>0</v>
      </c>
      <c r="N30" s="74"/>
      <c r="O30" s="72">
        <f>SUM(E30:M30)</f>
        <v>0</v>
      </c>
      <c r="Q30" s="150"/>
    </row>
    <row r="31" spans="1:24" x14ac:dyDescent="0.2">
      <c r="B31" s="38" t="s">
        <v>47</v>
      </c>
      <c r="C31" s="38"/>
      <c r="E31" s="72">
        <f>ROUND(SUM(E28:E30)*$E$26,0)</f>
        <v>0</v>
      </c>
      <c r="G31" s="72">
        <f>ROUND(SUM(G28:G30)*$G$26,0)</f>
        <v>0</v>
      </c>
      <c r="I31" s="72">
        <f>ROUND(SUM(I28:I30)*$I$26,0)</f>
        <v>0</v>
      </c>
      <c r="K31" s="72">
        <f>ROUND(SUM(K28:K30)*$K$26,0)</f>
        <v>0</v>
      </c>
      <c r="M31" s="72">
        <f>ROUND(SUM(M28:M30)*$M$26,0)</f>
        <v>0</v>
      </c>
      <c r="O31" s="72">
        <f>SUM(E31:M31)</f>
        <v>0</v>
      </c>
      <c r="Q31" s="150"/>
    </row>
    <row r="32" spans="1:24" x14ac:dyDescent="0.2">
      <c r="B32" s="153" t="s">
        <v>51</v>
      </c>
      <c r="C32" s="153"/>
      <c r="E32" s="69">
        <f>SUM(E28:E31)</f>
        <v>0</v>
      </c>
      <c r="G32" s="69">
        <f>SUM(G28:G31)</f>
        <v>0</v>
      </c>
      <c r="I32" s="69">
        <f>SUM(I28:I31)</f>
        <v>0</v>
      </c>
      <c r="K32" s="69">
        <f>SUM(K28:K31)</f>
        <v>0</v>
      </c>
      <c r="M32" s="69">
        <f>SUM(M28:M31)</f>
        <v>0</v>
      </c>
      <c r="O32" s="69">
        <f>SUM(O28:O31)</f>
        <v>0</v>
      </c>
      <c r="Q32" s="150"/>
    </row>
    <row r="34" spans="1:17" x14ac:dyDescent="0.2">
      <c r="A34" s="154" t="s">
        <v>52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</row>
    <row r="35" spans="1:17" x14ac:dyDescent="0.2">
      <c r="A35" s="60" t="s">
        <v>53</v>
      </c>
      <c r="B35" s="59"/>
      <c r="C35" s="37"/>
      <c r="E35" s="83">
        <f>(SUM(E17:E19))-(SUM(E28:E30))</f>
        <v>0</v>
      </c>
      <c r="F35" s="60"/>
      <c r="G35" s="83">
        <f>(SUM(G17:G19))-(SUM(G28:G30))</f>
        <v>0</v>
      </c>
      <c r="H35" s="60"/>
      <c r="I35" s="83">
        <f>(SUM(I17:I19))-(SUM(I28:I30))</f>
        <v>0</v>
      </c>
      <c r="J35" s="60"/>
      <c r="K35" s="83">
        <f>(SUM(K17:K19))-(SUM(K28:K30))</f>
        <v>0</v>
      </c>
      <c r="L35" s="60"/>
      <c r="M35" s="83">
        <f>(SUM(M17:M19))-(SUM(M28:M30))</f>
        <v>0</v>
      </c>
      <c r="N35" s="60"/>
      <c r="O35" s="83">
        <f>SUM(E35:M35)</f>
        <v>0</v>
      </c>
      <c r="Q35" s="146" t="s">
        <v>80</v>
      </c>
    </row>
    <row r="36" spans="1:17" x14ac:dyDescent="0.2">
      <c r="A36" s="60"/>
      <c r="B36" s="155" t="s">
        <v>42</v>
      </c>
      <c r="C36" s="155"/>
      <c r="E36" s="84">
        <f>IFERROR((E17-E28)/C17/12,0)</f>
        <v>0</v>
      </c>
      <c r="F36" s="60"/>
      <c r="G36" s="84">
        <f>IFERROR((G17-G28)/C17/12,0)</f>
        <v>0</v>
      </c>
      <c r="H36" s="60"/>
      <c r="I36" s="84">
        <f>IFERROR((I17-I28)/C17/12,0)</f>
        <v>0</v>
      </c>
      <c r="J36" s="60"/>
      <c r="K36" s="84">
        <f>IFERROR((K17-K28)/C17/12,0)</f>
        <v>0</v>
      </c>
      <c r="L36" s="60"/>
      <c r="M36" s="84">
        <f>IFERROR((M17-M28)/C17/12,0)</f>
        <v>0</v>
      </c>
      <c r="N36" s="60"/>
      <c r="O36" s="85"/>
      <c r="Q36" s="147"/>
    </row>
    <row r="37" spans="1:17" ht="12.75" hidden="1" customHeight="1" x14ac:dyDescent="0.2">
      <c r="E37" s="38"/>
      <c r="G37" s="38"/>
      <c r="I37" s="38"/>
      <c r="K37" s="38"/>
      <c r="M37" s="38"/>
      <c r="O37" s="38"/>
      <c r="Q37" s="147"/>
    </row>
    <row r="38" spans="1:17" ht="15" x14ac:dyDescent="0.35">
      <c r="B38" s="156" t="s">
        <v>54</v>
      </c>
      <c r="C38" s="157"/>
      <c r="E38" s="86">
        <f>E20-E31</f>
        <v>0</v>
      </c>
      <c r="G38" s="86">
        <f>G20-G31</f>
        <v>0</v>
      </c>
      <c r="I38" s="86">
        <f>I20-I31</f>
        <v>0</v>
      </c>
      <c r="K38" s="86">
        <f>K20-K31</f>
        <v>0</v>
      </c>
      <c r="M38" s="86">
        <f>M20-M31</f>
        <v>0</v>
      </c>
      <c r="O38" s="87">
        <f>SUM(E38:M38)</f>
        <v>0</v>
      </c>
      <c r="Q38" s="147"/>
    </row>
    <row r="39" spans="1:17" x14ac:dyDescent="0.2">
      <c r="B39" s="158" t="s">
        <v>55</v>
      </c>
      <c r="C39" s="159"/>
      <c r="E39" s="83">
        <f>SUM(E35,E38)</f>
        <v>0</v>
      </c>
      <c r="F39" s="60"/>
      <c r="G39" s="83">
        <f>SUM(G35,G38)</f>
        <v>0</v>
      </c>
      <c r="H39" s="60"/>
      <c r="I39" s="83">
        <f>SUM(I35,I38)</f>
        <v>0</v>
      </c>
      <c r="J39" s="60"/>
      <c r="K39" s="83">
        <f>SUM(K35,K38)</f>
        <v>0</v>
      </c>
      <c r="L39" s="60"/>
      <c r="M39" s="83">
        <f>SUM(M35,M38)</f>
        <v>0</v>
      </c>
      <c r="N39" s="60"/>
      <c r="O39" s="83">
        <f>SUM(E39:M39)</f>
        <v>0</v>
      </c>
      <c r="Q39" s="147"/>
    </row>
    <row r="40" spans="1:17" ht="13.5" thickBot="1" x14ac:dyDescent="0.25"/>
    <row r="41" spans="1:17" x14ac:dyDescent="0.2">
      <c r="A41" s="130" t="s">
        <v>56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2"/>
    </row>
    <row r="42" spans="1:17" x14ac:dyDescent="0.2">
      <c r="A42" s="5"/>
      <c r="B42" s="6"/>
      <c r="C42" s="6"/>
      <c r="D42" s="6"/>
      <c r="E42" s="52" t="s">
        <v>57</v>
      </c>
      <c r="F42" s="6"/>
      <c r="G42" s="52" t="s">
        <v>58</v>
      </c>
      <c r="H42" s="6"/>
      <c r="I42" s="52" t="s">
        <v>59</v>
      </c>
      <c r="J42" s="6"/>
      <c r="K42" s="52" t="s">
        <v>60</v>
      </c>
      <c r="L42" s="6"/>
      <c r="M42" s="52" t="s">
        <v>61</v>
      </c>
      <c r="N42" s="6"/>
      <c r="O42" s="75"/>
    </row>
    <row r="43" spans="1:17" x14ac:dyDescent="0.2">
      <c r="A43" s="5"/>
      <c r="B43" s="152" t="s">
        <v>62</v>
      </c>
      <c r="C43" s="152"/>
      <c r="D43" s="6"/>
      <c r="E43" s="76">
        <v>0.03</v>
      </c>
      <c r="F43" s="6"/>
      <c r="G43" s="76">
        <v>0.03</v>
      </c>
      <c r="H43" s="6"/>
      <c r="I43" s="76">
        <v>0.03</v>
      </c>
      <c r="J43" s="6"/>
      <c r="K43" s="76">
        <v>0.03</v>
      </c>
      <c r="L43" s="6"/>
      <c r="M43" s="76">
        <v>0.03</v>
      </c>
      <c r="N43" s="6"/>
      <c r="O43" s="75"/>
    </row>
    <row r="44" spans="1:17" x14ac:dyDescent="0.2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5"/>
    </row>
    <row r="45" spans="1:17" x14ac:dyDescent="0.2">
      <c r="A45" s="151" t="s">
        <v>63</v>
      </c>
      <c r="B45" s="152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75"/>
    </row>
    <row r="46" spans="1:17" x14ac:dyDescent="0.2">
      <c r="A46" s="5" t="s">
        <v>64</v>
      </c>
      <c r="B46" s="77">
        <f>B48*12</f>
        <v>221900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75"/>
    </row>
    <row r="47" spans="1:17" x14ac:dyDescent="0.2">
      <c r="A47" s="5" t="s">
        <v>65</v>
      </c>
      <c r="B47" s="77">
        <f>B48*9</f>
        <v>166425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75"/>
    </row>
    <row r="48" spans="1:17" x14ac:dyDescent="0.2">
      <c r="A48" s="5" t="s">
        <v>66</v>
      </c>
      <c r="B48" s="77">
        <f>'Salary Cap'!D37</f>
        <v>18491.666666666668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75"/>
    </row>
    <row r="49" spans="1:15" ht="13.5" thickBot="1" x14ac:dyDescent="0.25">
      <c r="A49" s="78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80"/>
    </row>
    <row r="50" spans="1:15" x14ac:dyDescent="0.2">
      <c r="A50" s="8" t="s">
        <v>75</v>
      </c>
    </row>
  </sheetData>
  <mergeCells count="20">
    <mergeCell ref="Q35:Q39"/>
    <mergeCell ref="Q13:Q21"/>
    <mergeCell ref="Q24:Q32"/>
    <mergeCell ref="A45:B45"/>
    <mergeCell ref="B21:C21"/>
    <mergeCell ref="B43:C43"/>
    <mergeCell ref="B32:C32"/>
    <mergeCell ref="A34:O34"/>
    <mergeCell ref="B36:C36"/>
    <mergeCell ref="B38:C38"/>
    <mergeCell ref="B39:C39"/>
    <mergeCell ref="A1:O1"/>
    <mergeCell ref="B6:E6"/>
    <mergeCell ref="A41:O41"/>
    <mergeCell ref="B5:E5"/>
    <mergeCell ref="B4:E4"/>
    <mergeCell ref="B7:E7"/>
    <mergeCell ref="A2:O2"/>
    <mergeCell ref="B8:E8"/>
    <mergeCell ref="A3:O3"/>
  </mergeCells>
  <pageMargins left="0.25" right="0.25" top="0.25" bottom="0.25" header="0.5" footer="0.5"/>
  <pageSetup scale="56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E33A79620882458681CE48E57232A4" ma:contentTypeVersion="4" ma:contentTypeDescription="Create a new document." ma:contentTypeScope="" ma:versionID="7317caee3ddefdd0bd85f6dd9172e037">
  <xsd:schema xmlns:xsd="http://www.w3.org/2001/XMLSchema" xmlns:xs="http://www.w3.org/2001/XMLSchema" xmlns:p="http://schemas.microsoft.com/office/2006/metadata/properties" xmlns:ns2="3c3352f6-8a4f-4038-aac9-1a2cece3f5e6" targetNamespace="http://schemas.microsoft.com/office/2006/metadata/properties" ma:root="true" ma:fieldsID="addce713406c422a8387a4a08946abf2" ns2:_="">
    <xsd:import namespace="3c3352f6-8a4f-4038-aac9-1a2cece3f5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352f6-8a4f-4038-aac9-1a2cece3f5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34A6E0-9E0C-409D-A495-349D976FC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352f6-8a4f-4038-aac9-1a2cece3f5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E3B8D7-E6DA-48F4-9CC5-E30BB3306D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7E902-A717-46AE-8D83-8457090ABF9B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3c3352f6-8a4f-4038-aac9-1a2cece3f5e6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Salary Cap</vt:lpstr>
      <vt:lpstr>Salary Cap Obligation</vt:lpstr>
      <vt:lpstr>'Salary Cap'!Print_Area</vt:lpstr>
      <vt:lpstr>'Salary Cap Obligation'!Print_Area</vt:lpstr>
    </vt:vector>
  </TitlesOfParts>
  <Manager/>
  <Company>Research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RF USER</dc:creator>
  <cp:keywords/>
  <dc:description/>
  <cp:lastModifiedBy>Jackson, Jennifer</cp:lastModifiedBy>
  <cp:revision/>
  <dcterms:created xsi:type="dcterms:W3CDTF">2012-07-02T16:21:31Z</dcterms:created>
  <dcterms:modified xsi:type="dcterms:W3CDTF">2024-09-30T22:11:21Z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0x010100D8E33A79620882458681CE48E57232A4</vt:lpwstr>
  </property>
</Properties>
</file>